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PCR\_FLUGZEUGE\Tecnam\Tecnam_2006t\"/>
    </mc:Choice>
  </mc:AlternateContent>
  <xr:revisionPtr revIDLastSave="0" documentId="13_ncr:1_{1093799F-887A-4732-8E1F-906BE6070E96}" xr6:coauthVersionLast="40" xr6:coauthVersionMax="40" xr10:uidLastSave="{00000000-0000-0000-0000-000000000000}"/>
  <bookViews>
    <workbookView xWindow="2568" yWindow="32772" windowWidth="14160" windowHeight="7620" xr2:uid="{00000000-000D-0000-FFFF-FFFF00000000}"/>
  </bookViews>
  <sheets>
    <sheet name="P2006t" sheetId="1" r:id="rId1"/>
  </sheets>
  <definedNames>
    <definedName name="_xlnm.Print_Area" localSheetId="0">P2006t!$A$1:$K$54</definedName>
    <definedName name="mmtow">P2006t!$D$42</definedName>
  </definedNames>
  <calcPr calcId="181029"/>
</workbook>
</file>

<file path=xl/calcChain.xml><?xml version="1.0" encoding="utf-8"?>
<calcChain xmlns="http://schemas.openxmlformats.org/spreadsheetml/2006/main">
  <c r="B14" i="1" l="1"/>
  <c r="H13" i="1"/>
  <c r="J13" i="1" s="1"/>
  <c r="H9" i="1"/>
  <c r="J9" i="1"/>
  <c r="H10" i="1"/>
  <c r="J10" i="1" s="1"/>
  <c r="H11" i="1"/>
  <c r="H12" i="1"/>
  <c r="J12" i="1" s="1"/>
  <c r="J11" i="1" l="1"/>
  <c r="K15" i="1" s="1"/>
  <c r="D28" i="1"/>
  <c r="H14" i="1"/>
  <c r="H15" i="1" s="1"/>
  <c r="J14" i="1"/>
  <c r="I15" i="1" l="1"/>
  <c r="K19" i="1"/>
  <c r="D19" i="1"/>
  <c r="A22" i="1"/>
  <c r="K18" i="1"/>
  <c r="I14" i="1"/>
  <c r="A24" i="1" l="1"/>
  <c r="A23" i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cedric</author>
  </authors>
  <commentList>
    <comment ref="B12" authorId="0" shapeId="0" xr:uid="{00000000-0006-0000-0000-000001000000}">
      <text>
        <r>
          <rPr>
            <b/>
            <sz val="8"/>
            <color indexed="81"/>
            <rFont val="Tahoma"/>
          </rPr>
          <t>80 kgs max</t>
        </r>
      </text>
    </comment>
    <comment ref="A13" authorId="0" shapeId="0" xr:uid="{00000000-0006-0000-0000-000002000000}">
      <text>
        <r>
          <rPr>
            <b/>
            <sz val="8"/>
            <color indexed="81"/>
            <rFont val="Tahoma"/>
          </rPr>
          <t>usable fuel</t>
        </r>
      </text>
    </comment>
    <comment ref="B13" authorId="0" shapeId="0" xr:uid="{00000000-0006-0000-0000-000003000000}">
      <text>
        <r>
          <rPr>
            <b/>
            <sz val="8"/>
            <color indexed="81"/>
            <rFont val="Tahoma"/>
          </rPr>
          <t xml:space="preserve">200 ltr max
</t>
        </r>
      </text>
    </comment>
    <comment ref="I14" authorId="0" shapeId="0" xr:uid="{00000000-0006-0000-0000-000004000000}">
      <text>
        <r>
          <rPr>
            <b/>
            <sz val="8"/>
            <color indexed="81"/>
            <rFont val="Tahoma"/>
          </rPr>
          <t>distance from reference panel (see manual)</t>
        </r>
      </text>
    </comment>
    <comment ref="D19" authorId="0" shapeId="0" xr:uid="{00000000-0006-0000-0000-000005000000}">
      <text>
        <r>
          <rPr>
            <b/>
            <sz val="8"/>
            <color indexed="81"/>
            <rFont val="Tahoma"/>
          </rPr>
          <t>reported in graphics presentation</t>
        </r>
      </text>
    </comment>
  </commentList>
</comments>
</file>

<file path=xl/sharedStrings.xml><?xml version="1.0" encoding="utf-8"?>
<sst xmlns="http://schemas.openxmlformats.org/spreadsheetml/2006/main" count="40" uniqueCount="29">
  <si>
    <t>total</t>
  </si>
  <si>
    <t>pax2 :</t>
  </si>
  <si>
    <t>pax1 :</t>
  </si>
  <si>
    <t>position CG :</t>
  </si>
  <si>
    <t>mass</t>
  </si>
  <si>
    <t>arm</t>
  </si>
  <si>
    <t>moment</t>
  </si>
  <si>
    <t>empty weight</t>
  </si>
  <si>
    <t>front row</t>
  </si>
  <si>
    <t>fuel</t>
  </si>
  <si>
    <t>max takeoff weight</t>
  </si>
  <si>
    <t>max landing weight</t>
  </si>
  <si>
    <t>front limit</t>
  </si>
  <si>
    <t xml:space="preserve">actual takeoff weight : </t>
  </si>
  <si>
    <t>of total fuel</t>
  </si>
  <si>
    <t>For reference only - refer to actual manual !</t>
  </si>
  <si>
    <t>2nd row</t>
  </si>
  <si>
    <t>baggage rear</t>
  </si>
  <si>
    <t>kg</t>
  </si>
  <si>
    <t>m</t>
  </si>
  <si>
    <t>aft limit</t>
  </si>
  <si>
    <t>all weights</t>
  </si>
  <si>
    <t>P2006T</t>
  </si>
  <si>
    <t>Weight and balance</t>
  </si>
  <si>
    <t>liters (full 200 liters) / 1,5859</t>
  </si>
  <si>
    <t>max 80kg</t>
  </si>
  <si>
    <t xml:space="preserve"> </t>
  </si>
  <si>
    <t>Zero Fuel Weight</t>
  </si>
  <si>
    <t>ZFW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</si>
</sst>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0"/>
      <name val="Arial"/>
    </font>
    <font>
      <b/>
      <sz val="8"/>
      <color indexed="81"/>
      <name val="Tahoma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</font>
    <font>
      <b/>
      <sz val="12"/>
      <color indexed="17"/>
      <name val="Arial"/>
      <family val="2"/>
    </font>
    <font>
      <b/>
      <u/>
      <sz val="10"/>
      <color indexed="8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F4D4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3" xfId="0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0" fillId="3" borderId="1" xfId="0" applyNumberFormat="1" applyFill="1" applyBorder="1" applyAlignment="1" applyProtection="1">
      <alignment vertical="top" wrapText="1"/>
      <protection locked="0"/>
    </xf>
    <xf numFmtId="0" fontId="3" fillId="0" borderId="4" xfId="0" applyFont="1" applyBorder="1" applyAlignment="1">
      <alignment vertical="top" wrapText="1"/>
    </xf>
    <xf numFmtId="0" fontId="0" fillId="4" borderId="1" xfId="0" applyFill="1" applyBorder="1" applyAlignment="1">
      <alignment horizontal="right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165" fontId="0" fillId="2" borderId="8" xfId="0" applyNumberFormat="1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165" fontId="0" fillId="2" borderId="10" xfId="0" applyNumberFormat="1" applyFill="1" applyBorder="1" applyAlignment="1">
      <alignment horizontal="right"/>
    </xf>
    <xf numFmtId="165" fontId="0" fillId="2" borderId="11" xfId="0" applyNumberForma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3" fillId="0" borderId="0" xfId="0" applyNumberFormat="1" applyFont="1"/>
    <xf numFmtId="0" fontId="5" fillId="0" borderId="0" xfId="0" applyFont="1"/>
    <xf numFmtId="0" fontId="7" fillId="0" borderId="0" xfId="0" applyFont="1"/>
    <xf numFmtId="9" fontId="4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0" fillId="4" borderId="13" xfId="0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64" fontId="0" fillId="2" borderId="14" xfId="0" applyNumberFormat="1" applyFill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164" fontId="0" fillId="2" borderId="17" xfId="0" applyNumberFormat="1" applyFill="1" applyBorder="1" applyAlignment="1">
      <alignment horizontal="right"/>
    </xf>
    <xf numFmtId="164" fontId="0" fillId="2" borderId="18" xfId="0" applyNumberFormat="1" applyFill="1" applyBorder="1" applyAlignment="1">
      <alignment horizontal="righ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6" fillId="5" borderId="0" xfId="0" applyFont="1" applyFill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1" fillId="0" borderId="0" xfId="0" applyFont="1" applyAlignment="1">
      <alignment horizontal="left"/>
    </xf>
    <xf numFmtId="2" fontId="3" fillId="0" borderId="0" xfId="0" applyNumberFormat="1" applyFont="1"/>
    <xf numFmtId="165" fontId="3" fillId="2" borderId="5" xfId="0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1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2" fontId="0" fillId="0" borderId="0" xfId="0" applyNumberFormat="1"/>
    <xf numFmtId="164" fontId="7" fillId="2" borderId="1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3" fillId="2" borderId="15" xfId="0" applyNumberFormat="1" applyFont="1" applyFill="1" applyBorder="1" applyAlignment="1">
      <alignment horizontal="right"/>
    </xf>
    <xf numFmtId="2" fontId="0" fillId="2" borderId="20" xfId="0" applyNumberFormat="1" applyFill="1" applyBorder="1" applyAlignment="1">
      <alignment horizontal="right"/>
    </xf>
    <xf numFmtId="2" fontId="0" fillId="2" borderId="21" xfId="0" applyNumberFormat="1" applyFill="1" applyBorder="1" applyAlignment="1">
      <alignment horizontal="right"/>
    </xf>
    <xf numFmtId="2" fontId="0" fillId="2" borderId="22" xfId="0" applyNumberFormat="1" applyFill="1" applyBorder="1" applyAlignment="1">
      <alignment horizontal="right" vertical="top" wrapText="1"/>
    </xf>
    <xf numFmtId="2" fontId="0" fillId="2" borderId="23" xfId="0" applyNumberFormat="1" applyFill="1" applyBorder="1" applyAlignment="1">
      <alignment horizontal="right" vertical="top" wrapText="1"/>
    </xf>
    <xf numFmtId="2" fontId="0" fillId="2" borderId="24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15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weight balance limits</a:t>
            </a:r>
          </a:p>
        </c:rich>
      </c:tx>
      <c:layout>
        <c:manualLayout>
          <c:xMode val="edge"/>
          <c:yMode val="edge"/>
          <c:x val="0.38827915741301566"/>
          <c:y val="6.547650293713286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5865697269124779E-2"/>
          <c:y val="0.18311184889938364"/>
          <c:w val="0.82967181360142939"/>
          <c:h val="0.47619186021164728"/>
        </c:manualLayout>
      </c:layout>
      <c:scatterChart>
        <c:scatterStyle val="lineMarker"/>
        <c:varyColors val="0"/>
        <c:ser>
          <c:idx val="1"/>
          <c:order val="0"/>
          <c:tx>
            <c:v>catégorie N</c:v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P2006t!$E$36:$E$40</c:f>
              <c:numCache>
                <c:formatCode>General</c:formatCode>
                <c:ptCount val="5"/>
                <c:pt idx="0">
                  <c:v>0.22</c:v>
                </c:pt>
                <c:pt idx="1">
                  <c:v>0.22</c:v>
                </c:pt>
                <c:pt idx="2">
                  <c:v>0.41499999999999998</c:v>
                </c:pt>
                <c:pt idx="3">
                  <c:v>0.41499999999999998</c:v>
                </c:pt>
                <c:pt idx="4">
                  <c:v>0.22</c:v>
                </c:pt>
              </c:numCache>
            </c:numRef>
          </c:xVal>
          <c:yVal>
            <c:numRef>
              <c:f>P2006t!$D$36:$D$40</c:f>
              <c:numCache>
                <c:formatCode>General</c:formatCode>
                <c:ptCount val="5"/>
                <c:pt idx="0">
                  <c:v>1180</c:v>
                </c:pt>
                <c:pt idx="1">
                  <c:v>790</c:v>
                </c:pt>
                <c:pt idx="2">
                  <c:v>790</c:v>
                </c:pt>
                <c:pt idx="3">
                  <c:v>1180</c:v>
                </c:pt>
                <c:pt idx="4">
                  <c:v>1180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48B-44D4-B423-220B87A941A0}"/>
            </c:ext>
          </c:extLst>
        </c:ser>
        <c:ser>
          <c:idx val="4"/>
          <c:order val="1"/>
          <c:tx>
            <c:v>point de centrage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xVal>
            <c:numRef>
              <c:f>P2006t!$I$14</c:f>
              <c:numCache>
                <c:formatCode>0.000</c:formatCode>
                <c:ptCount val="1"/>
                <c:pt idx="0">
                  <c:v>0.28415317061328649</c:v>
                </c:pt>
              </c:numCache>
            </c:numRef>
          </c:xVal>
          <c:yVal>
            <c:numRef>
              <c:f>P2006t!$H$14</c:f>
              <c:numCache>
                <c:formatCode>0.0</c:formatCode>
                <c:ptCount val="1"/>
                <c:pt idx="0">
                  <c:v>1096.1113563276374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48B-44D4-B423-220B87A941A0}"/>
            </c:ext>
          </c:extLst>
        </c:ser>
        <c:ser>
          <c:idx val="5"/>
          <c:order val="2"/>
          <c:tx>
            <c:v>Versuch</c:v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P2006t!$I$15</c:f>
              <c:numCache>
                <c:formatCode>0.000</c:formatCode>
                <c:ptCount val="1"/>
                <c:pt idx="0">
                  <c:v>0.22358762886597935</c:v>
                </c:pt>
              </c:numCache>
            </c:numRef>
          </c:xVal>
          <c:yVal>
            <c:numRef>
              <c:f>P2006t!$H$15</c:f>
              <c:numCache>
                <c:formatCode>0.0</c:formatCode>
                <c:ptCount val="1"/>
                <c:pt idx="0">
                  <c:v>970.00000000000011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48B-44D4-B423-220B87A941A0}"/>
            </c:ext>
          </c:extLst>
        </c:ser>
        <c:ser>
          <c:idx val="6"/>
          <c:order val="3"/>
          <c:tx>
            <c:v>catégorie N</c:v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P2006t!$E$36:$E$40</c:f>
              <c:numCache>
                <c:formatCode>General</c:formatCode>
                <c:ptCount val="5"/>
                <c:pt idx="0">
                  <c:v>0.22</c:v>
                </c:pt>
                <c:pt idx="1">
                  <c:v>0.22</c:v>
                </c:pt>
                <c:pt idx="2">
                  <c:v>0.41499999999999998</c:v>
                </c:pt>
                <c:pt idx="3">
                  <c:v>0.41499999999999998</c:v>
                </c:pt>
                <c:pt idx="4">
                  <c:v>0.22</c:v>
                </c:pt>
              </c:numCache>
            </c:numRef>
          </c:xVal>
          <c:yVal>
            <c:numRef>
              <c:f>P2006t!$D$36:$D$40</c:f>
              <c:numCache>
                <c:formatCode>General</c:formatCode>
                <c:ptCount val="5"/>
                <c:pt idx="0">
                  <c:v>1180</c:v>
                </c:pt>
                <c:pt idx="1">
                  <c:v>790</c:v>
                </c:pt>
                <c:pt idx="2">
                  <c:v>790</c:v>
                </c:pt>
                <c:pt idx="3">
                  <c:v>1180</c:v>
                </c:pt>
                <c:pt idx="4">
                  <c:v>1180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48B-44D4-B423-220B87A941A0}"/>
            </c:ext>
          </c:extLst>
        </c:ser>
        <c:ser>
          <c:idx val="7"/>
          <c:order val="4"/>
          <c:tx>
            <c:v>point de centrage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xVal>
            <c:numRef>
              <c:f>P2006t!$I$14</c:f>
              <c:numCache>
                <c:formatCode>0.000</c:formatCode>
                <c:ptCount val="1"/>
                <c:pt idx="0">
                  <c:v>0.28415317061328649</c:v>
                </c:pt>
              </c:numCache>
            </c:numRef>
          </c:xVal>
          <c:yVal>
            <c:numRef>
              <c:f>P2006t!$H$14</c:f>
              <c:numCache>
                <c:formatCode>0.0</c:formatCode>
                <c:ptCount val="1"/>
                <c:pt idx="0">
                  <c:v>1096.1113563276374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48B-44D4-B423-220B87A941A0}"/>
            </c:ext>
          </c:extLst>
        </c:ser>
        <c:ser>
          <c:idx val="8"/>
          <c:order val="5"/>
          <c:tx>
            <c:v>Versuch1</c:v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P2006t!$I$15</c:f>
              <c:numCache>
                <c:formatCode>0.000</c:formatCode>
                <c:ptCount val="1"/>
                <c:pt idx="0">
                  <c:v>0.22358762886597935</c:v>
                </c:pt>
              </c:numCache>
            </c:numRef>
          </c:xVal>
          <c:yVal>
            <c:numRef>
              <c:f>P2006t!$H$15</c:f>
              <c:numCache>
                <c:formatCode>0.0</c:formatCode>
                <c:ptCount val="1"/>
                <c:pt idx="0">
                  <c:v>970.00000000000011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48B-44D4-B423-220B87A941A0}"/>
            </c:ext>
          </c:extLst>
        </c:ser>
        <c:ser>
          <c:idx val="0"/>
          <c:order val="6"/>
          <c:tx>
            <c:v>catégorie N</c:v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P2006t!$E$36:$E$40</c:f>
              <c:numCache>
                <c:formatCode>General</c:formatCode>
                <c:ptCount val="5"/>
                <c:pt idx="0">
                  <c:v>0.22</c:v>
                </c:pt>
                <c:pt idx="1">
                  <c:v>0.22</c:v>
                </c:pt>
                <c:pt idx="2">
                  <c:v>0.41499999999999998</c:v>
                </c:pt>
                <c:pt idx="3">
                  <c:v>0.41499999999999998</c:v>
                </c:pt>
                <c:pt idx="4">
                  <c:v>0.22</c:v>
                </c:pt>
              </c:numCache>
            </c:numRef>
          </c:xVal>
          <c:yVal>
            <c:numRef>
              <c:f>P2006t!$D$36:$D$40</c:f>
              <c:numCache>
                <c:formatCode>General</c:formatCode>
                <c:ptCount val="5"/>
                <c:pt idx="0">
                  <c:v>1180</c:v>
                </c:pt>
                <c:pt idx="1">
                  <c:v>790</c:v>
                </c:pt>
                <c:pt idx="2">
                  <c:v>790</c:v>
                </c:pt>
                <c:pt idx="3">
                  <c:v>1180</c:v>
                </c:pt>
                <c:pt idx="4">
                  <c:v>1180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48B-44D4-B423-220B87A941A0}"/>
            </c:ext>
          </c:extLst>
        </c:ser>
        <c:ser>
          <c:idx val="2"/>
          <c:order val="7"/>
          <c:tx>
            <c:v>point de centrage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8B-44D4-B423-220B87A941A0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P2006t!$I$14</c:f>
              <c:numCache>
                <c:formatCode>0.000</c:formatCode>
                <c:ptCount val="1"/>
                <c:pt idx="0">
                  <c:v>0.28415317061328649</c:v>
                </c:pt>
              </c:numCache>
            </c:numRef>
          </c:xVal>
          <c:yVal>
            <c:numRef>
              <c:f>P2006t!$H$14</c:f>
              <c:numCache>
                <c:formatCode>0.0</c:formatCode>
                <c:ptCount val="1"/>
                <c:pt idx="0">
                  <c:v>1096.1113563276374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48B-44D4-B423-220B87A941A0}"/>
            </c:ext>
          </c:extLst>
        </c:ser>
        <c:ser>
          <c:idx val="3"/>
          <c:order val="8"/>
          <c:tx>
            <c:v>Versuch2</c:v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trendline>
            <c:spPr>
              <a:ln w="9525" cap="rnd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P2006t!$I$14:$I$15</c:f>
              <c:numCache>
                <c:formatCode>0.000</c:formatCode>
                <c:ptCount val="2"/>
                <c:pt idx="0">
                  <c:v>0.28415317061328649</c:v>
                </c:pt>
                <c:pt idx="1">
                  <c:v>0.22358762886597935</c:v>
                </c:pt>
              </c:numCache>
            </c:numRef>
          </c:xVal>
          <c:yVal>
            <c:numRef>
              <c:f>P2006t!$H$14:$H$15</c:f>
              <c:numCache>
                <c:formatCode>0.0</c:formatCode>
                <c:ptCount val="2"/>
                <c:pt idx="0">
                  <c:v>1096.1113563276374</c:v>
                </c:pt>
                <c:pt idx="1">
                  <c:v>970.00000000000011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48B-44D4-B423-220B87A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003184"/>
        <c:axId val="1"/>
      </c:scatterChart>
      <c:valAx>
        <c:axId val="339003184"/>
        <c:scaling>
          <c:orientation val="minMax"/>
          <c:max val="0.42000000000000004"/>
          <c:min val="0.2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front                                       rear
distance CG from reference point</a:t>
                </a:r>
              </a:p>
            </c:rich>
          </c:tx>
          <c:layout>
            <c:manualLayout>
              <c:xMode val="edge"/>
              <c:yMode val="edge"/>
              <c:x val="0.37912164825550648"/>
              <c:y val="0.827383452068491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0.000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750"/>
        <c:crossBetween val="midCat"/>
        <c:majorUnit val="2.0000000000000004E-2"/>
      </c:valAx>
      <c:valAx>
        <c:axId val="1"/>
        <c:scaling>
          <c:orientation val="minMax"/>
          <c:max val="1200"/>
          <c:min val="75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mass (kg)</a:t>
                </a:r>
              </a:p>
            </c:rich>
          </c:tx>
          <c:layout>
            <c:manualLayout>
              <c:xMode val="edge"/>
              <c:yMode val="edge"/>
              <c:x val="2.9304029304029304E-2"/>
              <c:y val="0.336310461192350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9003184"/>
        <c:crossesAt val="2.35"/>
        <c:crossBetween val="midCat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</c:plotArea>
    <c:plotVisOnly val="0"/>
    <c:dispBlanksAs val="gap"/>
    <c:showDLblsOverMax val="0"/>
  </c:chart>
  <c:spPr>
    <a:solidFill>
      <a:srgbClr val="CCFFCC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24</xdr:row>
      <xdr:rowOff>11430</xdr:rowOff>
    </xdr:from>
    <xdr:to>
      <xdr:col>11</xdr:col>
      <xdr:colOff>19050</xdr:colOff>
      <xdr:row>43</xdr:row>
      <xdr:rowOff>135255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982B6E6-2E4B-4E27-B414-646A67E4B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0.51546</cdr:x>
      <cdr:y>0.60891</cdr:y>
    </cdr:from>
    <cdr:to>
      <cdr:x>0.53976</cdr:x>
      <cdr:y>0.66906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5216" y="1912597"/>
          <a:ext cx="125316" cy="188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0.51546</cdr:x>
      <cdr:y>0.60891</cdr:y>
    </cdr:from>
    <cdr:to>
      <cdr:x>0.53976</cdr:x>
      <cdr:y>0.66906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C7AC92A1-FB31-470E-BD5D-6638401187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5216" y="1912597"/>
          <a:ext cx="125316" cy="188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0.51546</cdr:x>
      <cdr:y>0.60891</cdr:y>
    </cdr:from>
    <cdr:to>
      <cdr:x>0.53976</cdr:x>
      <cdr:y>0.66906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EE4B9768-3FE0-461A-A23A-1E3D6D5752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5216" y="1912597"/>
          <a:ext cx="125316" cy="188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52"/>
  <sheetViews>
    <sheetView tabSelected="1" zoomScaleNormal="100" workbookViewId="0">
      <selection activeCell="O16" sqref="O16"/>
    </sheetView>
  </sheetViews>
  <sheetFormatPr baseColWidth="10" defaultRowHeight="13.2" x14ac:dyDescent="0.25"/>
  <cols>
    <col min="1" max="1" width="15.6640625" customWidth="1"/>
    <col min="2" max="2" width="7.88671875" customWidth="1"/>
    <col min="3" max="3" width="6.6640625" customWidth="1"/>
    <col min="4" max="4" width="8.5546875" customWidth="1"/>
    <col min="5" max="5" width="5.6640625" customWidth="1"/>
    <col min="6" max="6" width="6.6640625" customWidth="1"/>
    <col min="7" max="7" width="7.44140625" customWidth="1"/>
    <col min="8" max="8" width="10.88671875" customWidth="1"/>
    <col min="9" max="9" width="13.33203125" customWidth="1"/>
    <col min="10" max="10" width="2.88671875" customWidth="1"/>
    <col min="11" max="11" width="13.109375" customWidth="1"/>
  </cols>
  <sheetData>
    <row r="2" spans="1:15" ht="15.6" x14ac:dyDescent="0.3">
      <c r="A2" s="32" t="s">
        <v>23</v>
      </c>
      <c r="B2" s="6"/>
      <c r="C2" s="6" t="s">
        <v>22</v>
      </c>
      <c r="D2" s="6"/>
    </row>
    <row r="3" spans="1:15" ht="15.6" x14ac:dyDescent="0.3">
      <c r="A3" s="6"/>
      <c r="B3" s="6"/>
      <c r="C3" s="6"/>
    </row>
    <row r="4" spans="1:15" x14ac:dyDescent="0.25">
      <c r="A4" s="31" t="s">
        <v>15</v>
      </c>
    </row>
    <row r="7" spans="1:15" ht="13.8" thickBot="1" x14ac:dyDescent="0.3"/>
    <row r="8" spans="1:15" ht="13.8" thickBot="1" x14ac:dyDescent="0.3">
      <c r="C8" s="2"/>
      <c r="H8" s="29" t="s">
        <v>4</v>
      </c>
      <c r="I8" s="39" t="s">
        <v>5</v>
      </c>
      <c r="J8" s="68" t="s">
        <v>6</v>
      </c>
      <c r="K8" s="69"/>
    </row>
    <row r="9" spans="1:15" ht="13.8" thickBot="1" x14ac:dyDescent="0.3">
      <c r="A9" s="8" t="s">
        <v>7</v>
      </c>
      <c r="B9" s="16">
        <v>790</v>
      </c>
      <c r="C9" s="3" t="s">
        <v>18</v>
      </c>
      <c r="D9" s="3"/>
      <c r="E9" s="3"/>
      <c r="F9" s="3"/>
      <c r="G9" s="4"/>
      <c r="H9" s="19">
        <f>B9</f>
        <v>790</v>
      </c>
      <c r="I9" s="40">
        <v>0.47799999999999998</v>
      </c>
      <c r="J9" s="62">
        <f>H9*I9</f>
        <v>377.62</v>
      </c>
      <c r="K9" s="63"/>
    </row>
    <row r="10" spans="1:15" ht="13.8" thickBot="1" x14ac:dyDescent="0.3">
      <c r="A10" s="9" t="s">
        <v>8</v>
      </c>
      <c r="B10" s="7" t="s">
        <v>2</v>
      </c>
      <c r="C10" s="17">
        <v>95</v>
      </c>
      <c r="D10" s="5" t="s">
        <v>1</v>
      </c>
      <c r="E10" s="17">
        <v>85</v>
      </c>
      <c r="G10" s="44" t="s">
        <v>18</v>
      </c>
      <c r="H10" s="20">
        <f>C10+E10</f>
        <v>180</v>
      </c>
      <c r="I10" s="41">
        <v>-0.89300000000000002</v>
      </c>
      <c r="J10" s="62">
        <f>H10*I10</f>
        <v>-160.74</v>
      </c>
      <c r="K10" s="63"/>
    </row>
    <row r="11" spans="1:15" ht="13.8" thickBot="1" x14ac:dyDescent="0.3">
      <c r="A11" s="9" t="s">
        <v>16</v>
      </c>
      <c r="B11" s="7" t="s">
        <v>2</v>
      </c>
      <c r="C11" s="17">
        <v>0</v>
      </c>
      <c r="D11" s="5"/>
      <c r="E11" s="17">
        <v>0</v>
      </c>
      <c r="F11" s="5"/>
      <c r="G11" s="44" t="s">
        <v>18</v>
      </c>
      <c r="H11" s="21">
        <f>C11+E11</f>
        <v>0</v>
      </c>
      <c r="I11" s="41">
        <v>0.05</v>
      </c>
      <c r="J11" s="62">
        <f>H11*I11</f>
        <v>0</v>
      </c>
      <c r="K11" s="63"/>
    </row>
    <row r="12" spans="1:15" ht="13.8" thickBot="1" x14ac:dyDescent="0.3">
      <c r="A12" s="9" t="s">
        <v>17</v>
      </c>
      <c r="B12" s="18">
        <v>0</v>
      </c>
      <c r="C12" s="33"/>
      <c r="D12" s="45" t="s">
        <v>25</v>
      </c>
      <c r="E12" s="44" t="s">
        <v>26</v>
      </c>
      <c r="F12" s="3"/>
      <c r="G12" s="44" t="s">
        <v>18</v>
      </c>
      <c r="H12" s="21">
        <f>B12</f>
        <v>0</v>
      </c>
      <c r="I12" s="42">
        <v>1.1870000000000001</v>
      </c>
      <c r="J12" s="62">
        <f>H12*I12</f>
        <v>0</v>
      </c>
      <c r="K12" s="63"/>
    </row>
    <row r="13" spans="1:15" ht="13.8" thickBot="1" x14ac:dyDescent="0.3">
      <c r="A13" s="15" t="s">
        <v>9</v>
      </c>
      <c r="B13" s="14">
        <v>200</v>
      </c>
      <c r="C13" s="74" t="s">
        <v>24</v>
      </c>
      <c r="D13" s="75"/>
      <c r="E13" s="75"/>
      <c r="F13" s="76"/>
      <c r="G13" s="77"/>
      <c r="H13" s="22">
        <f>B13/1.5859</f>
        <v>126.1113563276373</v>
      </c>
      <c r="I13" s="43">
        <v>0.75</v>
      </c>
      <c r="J13" s="64">
        <f>H13*I13</f>
        <v>94.583517245727975</v>
      </c>
      <c r="K13" s="65"/>
      <c r="N13" s="1"/>
      <c r="O13" s="1"/>
    </row>
    <row r="14" spans="1:15" ht="13.8" thickBot="1" x14ac:dyDescent="0.3">
      <c r="A14" s="2"/>
      <c r="B14" s="28">
        <f>B13/200</f>
        <v>1</v>
      </c>
      <c r="C14" s="30" t="s">
        <v>14</v>
      </c>
      <c r="D14" s="2"/>
      <c r="E14" s="2"/>
      <c r="F14" s="78" t="s">
        <v>0</v>
      </c>
      <c r="G14" s="79"/>
      <c r="H14" s="51">
        <f>SUM(H9:H13)</f>
        <v>1096.1113563276374</v>
      </c>
      <c r="I14" s="52">
        <f>J14/H14</f>
        <v>0.28415317061328649</v>
      </c>
      <c r="J14" s="66">
        <f>SUM(J9:J13)</f>
        <v>311.46351724572799</v>
      </c>
      <c r="K14" s="67"/>
    </row>
    <row r="15" spans="1:15" ht="13.8" thickBot="1" x14ac:dyDescent="0.3">
      <c r="A15" s="2"/>
      <c r="B15" s="2"/>
      <c r="C15" s="2"/>
      <c r="D15" s="2"/>
      <c r="E15" s="2"/>
      <c r="G15" s="56" t="s">
        <v>28</v>
      </c>
      <c r="H15" s="25">
        <f>H14-H13</f>
        <v>970.00000000000011</v>
      </c>
      <c r="I15" s="59">
        <f>K15/H15</f>
        <v>0.22358762886597935</v>
      </c>
      <c r="K15" s="58">
        <f>SUM(J9:J12)</f>
        <v>216.88</v>
      </c>
    </row>
    <row r="18" spans="1:14" ht="13.8" thickBot="1" x14ac:dyDescent="0.3">
      <c r="F18" s="73" t="s">
        <v>10</v>
      </c>
      <c r="G18" s="73"/>
      <c r="H18" s="73"/>
      <c r="I18" s="35">
        <v>1180</v>
      </c>
      <c r="J18" s="13" t="s">
        <v>18</v>
      </c>
      <c r="K18" s="24" t="str">
        <f>IF(H14&gt;I18,"X","")</f>
        <v/>
      </c>
      <c r="M18" s="55"/>
    </row>
    <row r="19" spans="1:14" x14ac:dyDescent="0.25">
      <c r="A19" s="80" t="s">
        <v>13</v>
      </c>
      <c r="B19" s="81"/>
      <c r="C19" s="81"/>
      <c r="D19" s="34">
        <f>H14</f>
        <v>1096.1113563276374</v>
      </c>
      <c r="E19" s="10" t="s">
        <v>18</v>
      </c>
      <c r="F19" s="72" t="s">
        <v>11</v>
      </c>
      <c r="G19" s="73"/>
      <c r="H19" s="73"/>
      <c r="I19" s="35">
        <v>1180</v>
      </c>
      <c r="J19" s="13" t="s">
        <v>18</v>
      </c>
      <c r="K19" s="49" t="str">
        <f>IF(H14&gt;I19,"X","")</f>
        <v/>
      </c>
    </row>
    <row r="20" spans="1:14" ht="13.8" thickBot="1" x14ac:dyDescent="0.3">
      <c r="A20" s="70" t="s">
        <v>3</v>
      </c>
      <c r="B20" s="71"/>
      <c r="C20" s="71"/>
      <c r="D20" s="61">
        <f>I14</f>
        <v>0.28415317061328649</v>
      </c>
      <c r="E20" s="11" t="s">
        <v>19</v>
      </c>
      <c r="G20" s="13" t="s">
        <v>27</v>
      </c>
      <c r="H20" s="13"/>
      <c r="I20" s="50">
        <v>1145</v>
      </c>
      <c r="J20" s="13" t="s">
        <v>18</v>
      </c>
    </row>
    <row r="21" spans="1:14" x14ac:dyDescent="0.25">
      <c r="A21" s="37"/>
      <c r="B21" s="37"/>
      <c r="C21" s="37"/>
      <c r="D21" s="47"/>
      <c r="E21" s="48"/>
      <c r="H21" s="12" t="s">
        <v>12</v>
      </c>
      <c r="I21" s="38">
        <v>0.41499999999999998</v>
      </c>
      <c r="J21" s="13" t="s">
        <v>19</v>
      </c>
      <c r="K21" s="36" t="s">
        <v>21</v>
      </c>
    </row>
    <row r="22" spans="1:14" x14ac:dyDescent="0.25">
      <c r="A22" s="46" t="str">
        <f>IF(H14&gt;I19,"Caution exceeded takeoff weight limit by","")</f>
        <v/>
      </c>
      <c r="B22" s="37"/>
      <c r="C22" s="37"/>
      <c r="D22" s="47"/>
      <c r="E22" s="53"/>
      <c r="F22" s="54"/>
      <c r="H22" s="12" t="s">
        <v>20</v>
      </c>
      <c r="I22" s="35">
        <v>0.221</v>
      </c>
      <c r="J22" s="13" t="s">
        <v>19</v>
      </c>
      <c r="K22" s="36" t="s">
        <v>21</v>
      </c>
    </row>
    <row r="23" spans="1:14" s="1" customFormat="1" ht="12.75" customHeight="1" x14ac:dyDescent="0.25">
      <c r="A23" s="46" t="str">
        <f>IF(I14&gt;0.415,"caution you have exceeded rear limit","")</f>
        <v/>
      </c>
      <c r="B23"/>
      <c r="C23"/>
      <c r="D23"/>
      <c r="E23"/>
      <c r="F23"/>
      <c r="H23" s="12"/>
      <c r="I23" s="35"/>
      <c r="J23" s="13"/>
      <c r="K23" s="23"/>
    </row>
    <row r="24" spans="1:14" x14ac:dyDescent="0.25">
      <c r="A24" s="46" t="str">
        <f>IF(I14&lt;0.22,"caution you have exceeded front limit","")</f>
        <v/>
      </c>
    </row>
    <row r="25" spans="1:14" x14ac:dyDescent="0.25">
      <c r="N25" s="60"/>
    </row>
    <row r="26" spans="1:14" x14ac:dyDescent="0.25">
      <c r="D26">
        <v>790</v>
      </c>
      <c r="E26">
        <v>0.22</v>
      </c>
    </row>
    <row r="28" spans="1:14" x14ac:dyDescent="0.25">
      <c r="D28" s="57">
        <f>SUM(H9:H12)</f>
        <v>970</v>
      </c>
    </row>
    <row r="32" spans="1:14" x14ac:dyDescent="0.25">
      <c r="D32" s="1"/>
      <c r="E32" s="1"/>
    </row>
    <row r="33" spans="1:15" x14ac:dyDescent="0.25">
      <c r="N33" s="1"/>
      <c r="O33" s="1"/>
    </row>
    <row r="36" spans="1:15" x14ac:dyDescent="0.25">
      <c r="D36">
        <v>1180</v>
      </c>
      <c r="E36">
        <v>0.22</v>
      </c>
    </row>
    <row r="37" spans="1:15" x14ac:dyDescent="0.25">
      <c r="D37">
        <v>790</v>
      </c>
      <c r="E37">
        <v>0.22</v>
      </c>
    </row>
    <row r="38" spans="1:15" x14ac:dyDescent="0.25">
      <c r="D38">
        <v>790</v>
      </c>
      <c r="E38">
        <v>0.41499999999999998</v>
      </c>
    </row>
    <row r="39" spans="1:15" x14ac:dyDescent="0.25">
      <c r="D39">
        <v>1180</v>
      </c>
      <c r="E39">
        <v>0.41499999999999998</v>
      </c>
    </row>
    <row r="40" spans="1:15" x14ac:dyDescent="0.25">
      <c r="D40">
        <v>1180</v>
      </c>
      <c r="E40">
        <v>0.22</v>
      </c>
    </row>
    <row r="41" spans="1:15" x14ac:dyDescent="0.25">
      <c r="D41" s="1"/>
      <c r="E41" s="1"/>
    </row>
    <row r="43" spans="1:15" x14ac:dyDescent="0.25">
      <c r="D43" s="1"/>
      <c r="E43" s="1"/>
    </row>
    <row r="48" spans="1:15" x14ac:dyDescent="0.25">
      <c r="A48" s="13"/>
      <c r="B48" s="13"/>
      <c r="C48" s="13"/>
      <c r="D48" s="13"/>
      <c r="E48" s="13"/>
      <c r="F48" s="27"/>
      <c r="G48" s="13"/>
      <c r="H48" s="13"/>
    </row>
    <row r="49" spans="1:8" x14ac:dyDescent="0.25">
      <c r="A49" s="13"/>
      <c r="B49" s="25"/>
      <c r="C49" s="13"/>
      <c r="D49" s="13"/>
      <c r="F49" s="27"/>
      <c r="G49" s="27"/>
      <c r="H49" s="13"/>
    </row>
    <row r="50" spans="1:8" x14ac:dyDescent="0.25">
      <c r="A50" s="13"/>
      <c r="B50" s="25"/>
      <c r="C50" s="13"/>
      <c r="D50" s="13"/>
      <c r="F50" s="27"/>
      <c r="G50" s="27"/>
      <c r="H50" s="13"/>
    </row>
    <row r="51" spans="1:8" x14ac:dyDescent="0.25">
      <c r="A51" s="13"/>
      <c r="B51" s="25"/>
      <c r="C51" s="13"/>
      <c r="D51" s="13"/>
      <c r="F51" s="27"/>
      <c r="G51" s="27"/>
      <c r="H51" s="13"/>
    </row>
    <row r="52" spans="1:8" x14ac:dyDescent="0.25">
      <c r="A52" s="26"/>
      <c r="B52" s="13"/>
      <c r="C52" s="13"/>
      <c r="D52" s="13"/>
      <c r="E52" s="13"/>
      <c r="F52" s="13"/>
      <c r="G52" s="13"/>
      <c r="H52" s="13"/>
    </row>
  </sheetData>
  <sheetProtection selectLockedCells="1"/>
  <mergeCells count="13">
    <mergeCell ref="A20:C20"/>
    <mergeCell ref="F19:H19"/>
    <mergeCell ref="F18:H18"/>
    <mergeCell ref="C13:G13"/>
    <mergeCell ref="F14:G14"/>
    <mergeCell ref="A19:C19"/>
    <mergeCell ref="J12:K12"/>
    <mergeCell ref="J13:K13"/>
    <mergeCell ref="J14:K14"/>
    <mergeCell ref="J8:K8"/>
    <mergeCell ref="J9:K9"/>
    <mergeCell ref="J10:K10"/>
    <mergeCell ref="J11:K1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portrait" verticalDpi="1200" r:id="rId1"/>
  <headerFooter alignWithMargins="0"/>
  <cellWatches>
    <cellWatch r="D37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P2006t</vt:lpstr>
      <vt:lpstr>P2006t!Druckbereich</vt:lpstr>
      <vt:lpstr>mmtow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</dc:creator>
  <cp:lastModifiedBy>wohn</cp:lastModifiedBy>
  <cp:lastPrinted>2006-03-23T22:27:48Z</cp:lastPrinted>
  <dcterms:created xsi:type="dcterms:W3CDTF">2005-04-16T12:52:41Z</dcterms:created>
  <dcterms:modified xsi:type="dcterms:W3CDTF">2018-12-07T09:46:00Z</dcterms:modified>
</cp:coreProperties>
</file>